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https://smailunipo-my.sharepoint.com/personal/pavol_cech_unipo_sk/Documents/Palo/pracovné záležitosti/prednášky/Diagnostika/praktikum/pracovné listy/"/>
    </mc:Choice>
  </mc:AlternateContent>
  <xr:revisionPtr revIDLastSave="0" documentId="8_{D181079B-0B84-48C8-9BB1-1A1874F87024}" xr6:coauthVersionLast="36" xr6:coauthVersionMax="36" xr10:uidLastSave="{00000000-0000-0000-0000-000000000000}"/>
  <bookViews>
    <workbookView xWindow="32772" yWindow="32772" windowWidth="8448" windowHeight="1056"/>
  </bookViews>
  <sheets>
    <sheet name="kalkulacka" sheetId="1" r:id="rId1"/>
  </sheets>
  <calcPr calcId="191029"/>
</workbook>
</file>

<file path=xl/calcChain.xml><?xml version="1.0" encoding="utf-8"?>
<calcChain xmlns="http://schemas.openxmlformats.org/spreadsheetml/2006/main">
  <c r="F2" i="1" l="1"/>
  <c r="F3" i="1" s="1"/>
  <c r="F4" i="1" s="1"/>
  <c r="G2" i="1"/>
  <c r="G3" i="1" s="1"/>
  <c r="G4" i="1" s="1"/>
  <c r="G1" i="1"/>
  <c r="F1" i="1"/>
  <c r="E1" i="1"/>
  <c r="B15" i="1"/>
  <c r="I2" i="1"/>
  <c r="I4" i="1" s="1"/>
  <c r="E2" i="1"/>
  <c r="E3" i="1"/>
  <c r="E4" i="1" s="1"/>
  <c r="H2" i="1"/>
  <c r="H4" i="1" s="1"/>
  <c r="J2" i="1"/>
  <c r="J4" i="1" s="1"/>
  <c r="K2" i="1"/>
  <c r="L2" i="1"/>
  <c r="L4" i="1"/>
  <c r="J3" i="1"/>
  <c r="K3" i="1"/>
  <c r="A22" i="1"/>
  <c r="H3" i="1"/>
  <c r="K4" i="1"/>
  <c r="J11" i="1" l="1"/>
  <c r="J9" i="1"/>
  <c r="J12" i="1" s="1"/>
  <c r="J13" i="1" s="1"/>
  <c r="J10" i="1"/>
</calcChain>
</file>

<file path=xl/sharedStrings.xml><?xml version="1.0" encoding="utf-8"?>
<sst xmlns="http://schemas.openxmlformats.org/spreadsheetml/2006/main" count="89" uniqueCount="71">
  <si>
    <t>1,2,3,4,6,7,8</t>
  </si>
  <si>
    <t>4. Triceps</t>
  </si>
  <si>
    <t>5. Biceps</t>
  </si>
  <si>
    <t>High-performance bodybuilding. J. Parrillo and M. Greenwood-Robinson. Berkeley Publishing group, NY. pp. 169-172.</t>
  </si>
  <si>
    <t>Sum</t>
  </si>
  <si>
    <t>16-29</t>
  </si>
  <si>
    <t>30-39</t>
  </si>
  <si>
    <t>40-49</t>
  </si>
  <si>
    <t>50+</t>
  </si>
  <si>
    <t>8. Axilla</t>
  </si>
  <si>
    <t>1,4,6</t>
  </si>
  <si>
    <t>1,2,3</t>
  </si>
  <si>
    <t>2,4,6</t>
  </si>
  <si>
    <t>1,2,7,8</t>
  </si>
  <si>
    <t>3,6</t>
  </si>
  <si>
    <t>1,2,3,4,5,6,7,9,10</t>
  </si>
  <si>
    <t>2,4,6,8</t>
  </si>
  <si>
    <t>L-3</t>
  </si>
  <si>
    <t>FS-4</t>
  </si>
  <si>
    <t>S-2</t>
  </si>
  <si>
    <t>P-9</t>
  </si>
  <si>
    <t>mm</t>
  </si>
  <si>
    <t>lbs</t>
  </si>
  <si>
    <t>JP-4</t>
  </si>
  <si>
    <t>Jackson, A.S. and Pollock M.L. (1985). Practical assessment of body composition. The Physician and Sports Medicine 13: 76-90.</t>
  </si>
  <si>
    <t>Tabuľka odhadu % telesného tuku na základe súčtu kožných rias (KR 4, 5, 6, 7)</t>
  </si>
  <si>
    <t>Metodika =</t>
  </si>
  <si>
    <t>Suma kožných rias =</t>
  </si>
  <si>
    <t>Hustota (denzita) tela =</t>
  </si>
  <si>
    <t>% telesného tuku =</t>
  </si>
  <si>
    <t>merané kožné riasy:</t>
  </si>
  <si>
    <t>Vek/Hmotnosť</t>
  </si>
  <si>
    <t>V</t>
  </si>
  <si>
    <t>H</t>
  </si>
  <si>
    <t>1. Hrudník</t>
  </si>
  <si>
    <t>2. Brucho</t>
  </si>
  <si>
    <t>3. Stehno 1</t>
  </si>
  <si>
    <t>6. Pod lopatkou</t>
  </si>
  <si>
    <t>7. Na boku</t>
  </si>
  <si>
    <t>9. lýtko 1</t>
  </si>
  <si>
    <t>10. Chrbát</t>
  </si>
  <si>
    <t>Pohlavie</t>
  </si>
  <si>
    <t>Vek =</t>
  </si>
  <si>
    <t>Hmotnosť =</t>
  </si>
  <si>
    <t>muž</t>
  </si>
  <si>
    <t>(muž/žena)</t>
  </si>
  <si>
    <t>rokov</t>
  </si>
  <si>
    <t>Vstupné hodnoty</t>
  </si>
  <si>
    <t>kg</t>
  </si>
  <si>
    <t>Sumárny výsledok</t>
  </si>
  <si>
    <t>Priemerné % telesného tuku</t>
  </si>
  <si>
    <t>Odchýlka % telesného tuku</t>
  </si>
  <si>
    <t>Medián % telesného tuku</t>
  </si>
  <si>
    <t>Hmotnosť tuku (priemerná)</t>
  </si>
  <si>
    <t>Hmotnosť beztukovej hmoty (priemerná)</t>
  </si>
  <si>
    <t>% telesného tuku podľa veku</t>
  </si>
  <si>
    <t>Muži (vek)</t>
  </si>
  <si>
    <t>Ženy (vek)</t>
  </si>
  <si>
    <t>REFERENCIE</t>
  </si>
  <si>
    <t>Measurement of cardiorespiratory fitness and body composition in the clinical setting. M.L. Pollock, D.H. Schmidt, and A.S. Jackson. Compr Ther 6:12-27, 1980.</t>
  </si>
  <si>
    <t>Generalized equations for predicting body density of men. A.S. Jackson and M.L. Pollock. Br J Nutr, 40(3):497-504, Nov 1978.</t>
  </si>
  <si>
    <t>Body composition methodology in sports medicine. T.G. Lohman. Phys Sportsmed, 10(12):47-58, Dec 1982</t>
  </si>
  <si>
    <t>The anthropometric estimation of body density and lean body weight of male athletes. H.L. Forsyth and W.E. Sinning. Med Sci Sports 5(3):174-180, 1973.</t>
  </si>
  <si>
    <t>Estimation of body fat in young men. A.W. Sloan. J Appl Physiol, 23(3),:311-315, Sep 1967.</t>
  </si>
  <si>
    <t>[JP-7], [JP-3]       Jackson-Pollock       7KR , 3KR (1978)</t>
  </si>
  <si>
    <t>[Pa-3]                    Pollock et al.               3KR            (1980)</t>
  </si>
  <si>
    <t>[L-3]                      Lohman                        3KR            (1982)</t>
  </si>
  <si>
    <t xml:space="preserve">[JP-4]                   Jackson-Pollock        4KR             (1985)  </t>
  </si>
  <si>
    <t>[FS-4]                   Forsyth-Sinning         4KR             (1973)</t>
  </si>
  <si>
    <t>[S-2]                     Sloan                             2KR             (1967)</t>
  </si>
  <si>
    <t>[P-9]                     Parrillo                           9KR             (1993)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</si>
</sst>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3" x14ac:knownFonts="1">
    <font>
      <sz val="10"/>
      <name val="Arial"/>
    </font>
    <font>
      <u/>
      <sz val="10"/>
      <color indexed="12"/>
      <name val="Arial"/>
    </font>
    <font>
      <u/>
      <sz val="10"/>
      <color indexed="36"/>
      <name val="Arial"/>
    </font>
    <font>
      <b/>
      <u/>
      <sz val="12"/>
      <name val="Arial"/>
    </font>
    <font>
      <sz val="12"/>
      <name val="Arial"/>
    </font>
    <font>
      <b/>
      <sz val="12"/>
      <name val="Arial"/>
    </font>
    <font>
      <sz val="12"/>
      <color indexed="22"/>
      <name val="Arial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3" borderId="0" xfId="0" applyFont="1" applyFill="1" applyBorder="1"/>
    <xf numFmtId="0" fontId="5" fillId="2" borderId="0" xfId="0" applyFont="1" applyFill="1" applyBorder="1"/>
    <xf numFmtId="0" fontId="5" fillId="4" borderId="0" xfId="0" applyFont="1" applyFill="1" applyBorder="1"/>
    <xf numFmtId="0" fontId="5" fillId="4" borderId="3" xfId="0" applyFont="1" applyFill="1" applyBorder="1"/>
    <xf numFmtId="0" fontId="5" fillId="5" borderId="0" xfId="0" applyFont="1" applyFill="1"/>
    <xf numFmtId="0" fontId="4" fillId="0" borderId="0" xfId="0" applyFont="1" applyAlignment="1">
      <alignment horizontal="left"/>
    </xf>
    <xf numFmtId="0" fontId="4" fillId="0" borderId="3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/>
    <xf numFmtId="0" fontId="4" fillId="0" borderId="5" xfId="0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/>
    <xf numFmtId="0" fontId="8" fillId="0" borderId="0" xfId="0" applyFont="1"/>
    <xf numFmtId="0" fontId="4" fillId="6" borderId="6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7" fillId="6" borderId="7" xfId="0" applyFont="1" applyFill="1" applyBorder="1" applyAlignment="1">
      <alignment horizontal="right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center"/>
    </xf>
    <xf numFmtId="0" fontId="7" fillId="0" borderId="12" xfId="0" applyFont="1" applyBorder="1"/>
    <xf numFmtId="0" fontId="7" fillId="0" borderId="13" xfId="0" applyFont="1" applyBorder="1"/>
    <xf numFmtId="0" fontId="4" fillId="0" borderId="13" xfId="0" applyFont="1" applyBorder="1"/>
    <xf numFmtId="0" fontId="7" fillId="0" borderId="14" xfId="0" applyFont="1" applyBorder="1"/>
    <xf numFmtId="0" fontId="7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10" fillId="6" borderId="18" xfId="0" applyFont="1" applyFill="1" applyBorder="1" applyAlignment="1">
      <alignment horizontal="right"/>
    </xf>
    <xf numFmtId="164" fontId="10" fillId="6" borderId="19" xfId="0" applyNumberFormat="1" applyFont="1" applyFill="1" applyBorder="1" applyAlignment="1">
      <alignment horizontal="center"/>
    </xf>
    <xf numFmtId="164" fontId="10" fillId="6" borderId="2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8" fillId="5" borderId="0" xfId="0" applyFont="1" applyFill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Fill="1"/>
    <xf numFmtId="0" fontId="9" fillId="2" borderId="21" xfId="0" applyFont="1" applyFill="1" applyBorder="1"/>
    <xf numFmtId="0" fontId="8" fillId="3" borderId="4" xfId="0" applyFont="1" applyFill="1" applyBorder="1"/>
    <xf numFmtId="0" fontId="8" fillId="2" borderId="4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165" fontId="5" fillId="3" borderId="0" xfId="0" applyNumberFormat="1" applyFont="1" applyFill="1" applyBorder="1"/>
    <xf numFmtId="165" fontId="5" fillId="2" borderId="0" xfId="0" applyNumberFormat="1" applyFont="1" applyFill="1" applyBorder="1"/>
    <xf numFmtId="165" fontId="5" fillId="4" borderId="0" xfId="0" applyNumberFormat="1" applyFont="1" applyFill="1" applyBorder="1"/>
    <xf numFmtId="164" fontId="5" fillId="2" borderId="0" xfId="0" applyNumberFormat="1" applyFont="1" applyFill="1" applyBorder="1"/>
    <xf numFmtId="164" fontId="5" fillId="4" borderId="3" xfId="0" applyNumberFormat="1" applyFont="1" applyFill="1" applyBorder="1"/>
    <xf numFmtId="0" fontId="7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4" fillId="7" borderId="0" xfId="0" applyFont="1" applyFill="1"/>
    <xf numFmtId="0" fontId="5" fillId="3" borderId="22" xfId="0" applyFont="1" applyFill="1" applyBorder="1"/>
    <xf numFmtId="0" fontId="5" fillId="2" borderId="22" xfId="0" applyFont="1" applyFill="1" applyBorder="1"/>
    <xf numFmtId="0" fontId="5" fillId="4" borderId="22" xfId="0" applyFont="1" applyFill="1" applyBorder="1"/>
    <xf numFmtId="0" fontId="5" fillId="4" borderId="23" xfId="0" applyFont="1" applyFill="1" applyBorder="1"/>
    <xf numFmtId="0" fontId="10" fillId="7" borderId="23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Followed Hyperlink" xfId="1"/>
    <cellStyle name="Hyperlink" xfId="2"/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" workbookViewId="0">
      <selection activeCell="D9" sqref="D9"/>
    </sheetView>
  </sheetViews>
  <sheetFormatPr defaultRowHeight="15" x14ac:dyDescent="0.25"/>
  <cols>
    <col min="1" max="1" width="18.33203125" style="1" customWidth="1"/>
    <col min="2" max="2" width="8.88671875" style="1" customWidth="1"/>
    <col min="3" max="3" width="8.6640625" style="1" customWidth="1"/>
    <col min="4" max="4" width="27.44140625" style="1" customWidth="1"/>
    <col min="5" max="12" width="11.88671875" style="1" customWidth="1"/>
    <col min="13" max="13" width="1" style="1" customWidth="1"/>
  </cols>
  <sheetData>
    <row r="1" spans="1:13" ht="23.25" customHeight="1" x14ac:dyDescent="0.3">
      <c r="A1" s="45" t="s">
        <v>47</v>
      </c>
      <c r="D1" s="26" t="s">
        <v>26</v>
      </c>
      <c r="E1" s="27" t="str">
        <f>IF(B12="muž","JP-7","JP-F7")</f>
        <v>JP-7</v>
      </c>
      <c r="F1" s="27" t="str">
        <f>IF(B12="muž","JP-3","JP-F3")</f>
        <v>JP-3</v>
      </c>
      <c r="G1" s="27" t="str">
        <f>IF(B12="muž","Pa-3","Pa-F3")</f>
        <v>Pa-3</v>
      </c>
      <c r="H1" s="27" t="s">
        <v>17</v>
      </c>
      <c r="I1" s="27" t="s">
        <v>23</v>
      </c>
      <c r="J1" s="27" t="s">
        <v>18</v>
      </c>
      <c r="K1" s="27" t="s">
        <v>19</v>
      </c>
      <c r="L1" s="28" t="s">
        <v>20</v>
      </c>
    </row>
    <row r="2" spans="1:13" ht="30" customHeight="1" x14ac:dyDescent="0.3">
      <c r="A2" s="21" t="s">
        <v>34</v>
      </c>
      <c r="B2" s="8">
        <v>5.5</v>
      </c>
      <c r="C2" s="1" t="s">
        <v>21</v>
      </c>
      <c r="D2" s="29" t="s">
        <v>27</v>
      </c>
      <c r="E2" s="23">
        <f>IF(OR($B2="",$B3="",$B4="",$B5="",$B7="",$B8="",$B9=""),"missing",$B2+$B3+$B4+$B5+$B7+$B8+$B9)</f>
        <v>55.5</v>
      </c>
      <c r="F2" s="23">
        <f>IF(B12="muž",IF(OR($B2="",$B3="",$B4=""),"missing",B2+B3+B4),IF(OR($B3="",$B5="",$B8=""),"missing",B3+B5+B8))</f>
        <v>23.5</v>
      </c>
      <c r="G2" s="23">
        <f>IF(B12="muž",IF(OR($B2="",$B5="",$B7=""),"missing",B2+B5+B7),IF(OR($B3="",$B5="",$B8=""),"missing",B3+B5+B8))</f>
        <v>23</v>
      </c>
      <c r="H2" s="23">
        <f>IF(OR($B3="",$B5="",$B7=""),"missing",$B3+$B5+$B7)</f>
        <v>28</v>
      </c>
      <c r="I2" s="23">
        <f>IF(OR($B2="",$B3="",$B4="",$B8=""),"missing",$B2+$B3+$B4+$B8)</f>
        <v>30</v>
      </c>
      <c r="J2" s="23" t="str">
        <f>IF(OR($B3="",$B5="",$B7="",$B9=""),"missing","")</f>
        <v/>
      </c>
      <c r="K2" s="23" t="str">
        <f>IF(OR($B4="",$B7=""),"missing","")</f>
        <v/>
      </c>
      <c r="L2" s="30">
        <f>IF(OR($B2="",$B3="",$B4="",$B5="",$B6="",$B7="",$B8="",$B10="",$B11=""),"missing",$B2+$B3+$B4+$B5+$B6+$B7+$B8+$B10+$B11)</f>
        <v>82</v>
      </c>
    </row>
    <row r="3" spans="1:13" ht="30" customHeight="1" x14ac:dyDescent="0.3">
      <c r="A3" s="21" t="s">
        <v>35</v>
      </c>
      <c r="B3" s="8">
        <v>10.5</v>
      </c>
      <c r="C3" s="1" t="s">
        <v>21</v>
      </c>
      <c r="D3" s="29" t="s">
        <v>28</v>
      </c>
      <c r="E3" s="23">
        <f>IF(E2="missing","data",IF(B12="muž",1.112-(0.00043499*E2)+(0.00000055*E2*E2)-(0.00028826*B13),1.097-(0.00046971*E2)+(0.00000056*E2*E2)-(0.00012828*B13)))</f>
        <v>1.0811926525</v>
      </c>
      <c r="F3" s="23">
        <f>IF(B12="muž",1.10938-(0.0008267*F2)+(0.0000016*F2*F2)-(0.0002574*B13),1.089733-(0.0009245*F2)+(0.0000025*F2*F2)-(0.0000979*B13))</f>
        <v>1.0833715500000001</v>
      </c>
      <c r="G3" s="23">
        <f>IF(B12="muž",1.1125025-(0.0013125*G2)+(0.0000055*G2*G2)-(0.000244*B13),1.0902369-(0.0009379*G2)+(0.0000026*G2*G2)-(0.00001087*B13))</f>
        <v>1.0781484999999997</v>
      </c>
      <c r="H3" s="23">
        <f>1.0982-0.000815*H2+0.0000084*H2*H2</f>
        <v>1.0819656</v>
      </c>
      <c r="I3" s="23"/>
      <c r="J3" s="23">
        <f>1.10647-0.00144*$B3-0.00077*$B5-0.00162*$B7+0.00071*$B9</f>
        <v>1.0729299999999999</v>
      </c>
      <c r="K3" s="23">
        <f>1.1043-0.001327*$B4-0.00131*$B7</f>
        <v>1.0779725</v>
      </c>
      <c r="L3" s="30"/>
    </row>
    <row r="4" spans="1:13" ht="30" customHeight="1" thickBot="1" x14ac:dyDescent="0.35">
      <c r="A4" s="21" t="s">
        <v>36</v>
      </c>
      <c r="B4" s="8">
        <v>7.5</v>
      </c>
      <c r="C4" s="1" t="s">
        <v>21</v>
      </c>
      <c r="D4" s="38" t="s">
        <v>29</v>
      </c>
      <c r="E4" s="39">
        <f>IF(E2="missing","",495/E3-450)</f>
        <v>7.8277505451324032</v>
      </c>
      <c r="F4" s="39">
        <f>IF(F2="missing","",495/F3 -450)</f>
        <v>6.9069586514432331</v>
      </c>
      <c r="G4" s="39">
        <f>IF(G2="missing","",495/G3 -450)</f>
        <v>9.1204272880777921</v>
      </c>
      <c r="H4" s="39">
        <f>IF(H2="missing","",IF(B12="muž",495/H3 -450,"n/a"))</f>
        <v>7.5006820919260235</v>
      </c>
      <c r="I4" s="39">
        <f>IF(I2="missing","",IF(B12="muž",0.27784*I2-0.00053*I2*I2+0.12437*$B13 -3.28791,"n/a"))</f>
        <v>8.1770199999999988</v>
      </c>
      <c r="J4" s="39">
        <f>IF(J2="missing","",IF(B12="muž",495/J3 -450,"n/a"))</f>
        <v>11.353489976046944</v>
      </c>
      <c r="K4" s="39">
        <f>IF(K2="missing","",IF(B12="muž",495/K3 -450,"n/a"))</f>
        <v>9.195387637439751</v>
      </c>
      <c r="L4" s="40">
        <f>IF(L2="missing","",IF(B12="muž",27*L2/$B15,"n/a"))</f>
        <v>12.55316885027697</v>
      </c>
    </row>
    <row r="5" spans="1:13" ht="30" customHeight="1" x14ac:dyDescent="0.3">
      <c r="A5" s="1" t="s">
        <v>1</v>
      </c>
      <c r="B5" s="8">
        <v>5</v>
      </c>
      <c r="C5" s="1" t="s">
        <v>21</v>
      </c>
      <c r="D5" s="35" t="s">
        <v>30</v>
      </c>
      <c r="E5" s="36" t="s">
        <v>0</v>
      </c>
      <c r="F5" s="36" t="s">
        <v>11</v>
      </c>
      <c r="G5" s="36" t="s">
        <v>10</v>
      </c>
      <c r="H5" s="36" t="s">
        <v>12</v>
      </c>
      <c r="I5" s="36" t="s">
        <v>13</v>
      </c>
      <c r="J5" s="36" t="s">
        <v>16</v>
      </c>
      <c r="K5" s="36" t="s">
        <v>14</v>
      </c>
      <c r="L5" s="37" t="s">
        <v>15</v>
      </c>
    </row>
    <row r="6" spans="1:13" ht="30" customHeight="1" thickBot="1" x14ac:dyDescent="0.35">
      <c r="A6" s="1" t="s">
        <v>2</v>
      </c>
      <c r="B6" s="8">
        <v>4.5</v>
      </c>
      <c r="C6" s="1" t="s">
        <v>21</v>
      </c>
      <c r="D6" s="31" t="s">
        <v>31</v>
      </c>
      <c r="E6" s="32" t="s">
        <v>32</v>
      </c>
      <c r="F6" s="32" t="s">
        <v>32</v>
      </c>
      <c r="G6" s="32" t="s">
        <v>32</v>
      </c>
      <c r="H6" s="33"/>
      <c r="I6" s="32" t="s">
        <v>32</v>
      </c>
      <c r="J6" s="33"/>
      <c r="K6" s="33"/>
      <c r="L6" s="34" t="s">
        <v>33</v>
      </c>
    </row>
    <row r="7" spans="1:13" ht="30" customHeight="1" x14ac:dyDescent="0.3">
      <c r="A7" s="21" t="s">
        <v>37</v>
      </c>
      <c r="B7" s="8">
        <v>12.5</v>
      </c>
      <c r="C7" s="1" t="s">
        <v>21</v>
      </c>
      <c r="D7"/>
      <c r="F7" s="24"/>
      <c r="G7" s="24"/>
      <c r="H7" s="24"/>
      <c r="I7" s="25"/>
      <c r="J7" s="25"/>
      <c r="K7" s="25"/>
      <c r="L7" s="25"/>
      <c r="M7" s="25"/>
    </row>
    <row r="8" spans="1:13" ht="30" customHeight="1" x14ac:dyDescent="0.3">
      <c r="A8" s="21" t="s">
        <v>38</v>
      </c>
      <c r="B8" s="8">
        <v>6.5</v>
      </c>
      <c r="C8" s="1" t="s">
        <v>21</v>
      </c>
      <c r="D8"/>
      <c r="F8" s="47" t="s">
        <v>49</v>
      </c>
      <c r="G8" s="2"/>
      <c r="H8" s="2"/>
      <c r="I8" s="2"/>
      <c r="J8" s="2"/>
      <c r="K8" s="3"/>
      <c r="L8" s="42"/>
      <c r="M8" s="25"/>
    </row>
    <row r="9" spans="1:13" ht="30" customHeight="1" x14ac:dyDescent="0.3">
      <c r="A9" s="1" t="s">
        <v>9</v>
      </c>
      <c r="B9" s="8">
        <v>8</v>
      </c>
      <c r="C9" s="1" t="s">
        <v>21</v>
      </c>
      <c r="D9"/>
      <c r="F9" s="48" t="s">
        <v>50</v>
      </c>
      <c r="G9" s="4"/>
      <c r="H9" s="4"/>
      <c r="I9" s="4"/>
      <c r="J9" s="52">
        <f>AVERAGE(E4,F4,G4,H4,I4,J4,K4,L4)/100</f>
        <v>9.0793606300428903E-2</v>
      </c>
      <c r="K9" s="62"/>
      <c r="L9" s="43"/>
      <c r="M9" s="41"/>
    </row>
    <row r="10" spans="1:13" ht="30" customHeight="1" x14ac:dyDescent="0.3">
      <c r="A10" s="21" t="s">
        <v>39</v>
      </c>
      <c r="B10" s="8">
        <v>10</v>
      </c>
      <c r="C10" s="1" t="s">
        <v>21</v>
      </c>
      <c r="D10"/>
      <c r="F10" s="49" t="s">
        <v>51</v>
      </c>
      <c r="G10" s="5"/>
      <c r="H10" s="5"/>
      <c r="I10" s="5"/>
      <c r="J10" s="53">
        <f>STDEV(E4,F4,G4,H4,I4,J4,K4,L4)/100</f>
        <v>1.9583688281971715E-2</v>
      </c>
      <c r="K10" s="63"/>
      <c r="L10" s="43"/>
      <c r="M10" s="41"/>
    </row>
    <row r="11" spans="1:13" ht="30" customHeight="1" x14ac:dyDescent="0.3">
      <c r="A11" s="21" t="s">
        <v>40</v>
      </c>
      <c r="B11" s="8">
        <v>20</v>
      </c>
      <c r="C11" s="1" t="s">
        <v>21</v>
      </c>
      <c r="D11"/>
      <c r="F11" s="50" t="s">
        <v>52</v>
      </c>
      <c r="G11" s="6"/>
      <c r="H11" s="6"/>
      <c r="I11" s="6"/>
      <c r="J11" s="54">
        <f>MEDIAN(E4,F4,G4,H4,I4,J4,K4,L4)/100</f>
        <v>8.6487236440388957E-2</v>
      </c>
      <c r="K11" s="64"/>
      <c r="L11" s="43"/>
      <c r="M11" s="41"/>
    </row>
    <row r="12" spans="1:13" ht="30" customHeight="1" x14ac:dyDescent="0.3">
      <c r="A12" s="21" t="s">
        <v>41</v>
      </c>
      <c r="B12" s="44" t="s">
        <v>44</v>
      </c>
      <c r="C12" s="21" t="s">
        <v>45</v>
      </c>
      <c r="F12" s="49" t="s">
        <v>53</v>
      </c>
      <c r="G12" s="5"/>
      <c r="H12" s="5"/>
      <c r="I12" s="5"/>
      <c r="J12" s="55">
        <f>((J9*B15)/2.20462262)</f>
        <v>7.2634885040343136</v>
      </c>
      <c r="K12" s="63" t="s">
        <v>48</v>
      </c>
      <c r="L12" s="25"/>
      <c r="M12" s="41"/>
    </row>
    <row r="13" spans="1:13" ht="30" customHeight="1" x14ac:dyDescent="0.3">
      <c r="A13" s="21" t="s">
        <v>42</v>
      </c>
      <c r="B13" s="8">
        <v>29</v>
      </c>
      <c r="C13" s="21" t="s">
        <v>46</v>
      </c>
      <c r="F13" s="51" t="s">
        <v>54</v>
      </c>
      <c r="G13" s="7"/>
      <c r="H13" s="7"/>
      <c r="I13" s="7"/>
      <c r="J13" s="56">
        <f>B14-J12</f>
        <v>72.736511495965686</v>
      </c>
      <c r="K13" s="65" t="s">
        <v>48</v>
      </c>
      <c r="L13" s="25"/>
      <c r="M13" s="41"/>
    </row>
    <row r="14" spans="1:13" ht="30" customHeight="1" x14ac:dyDescent="0.3">
      <c r="A14" s="57" t="s">
        <v>43</v>
      </c>
      <c r="B14" s="8">
        <v>80</v>
      </c>
      <c r="C14" s="21" t="s">
        <v>48</v>
      </c>
      <c r="F14" s="25"/>
      <c r="G14" s="25"/>
      <c r="H14" s="25"/>
      <c r="I14" s="25"/>
      <c r="J14" s="25"/>
      <c r="K14" s="25"/>
      <c r="L14" s="25"/>
      <c r="M14" s="41"/>
    </row>
    <row r="15" spans="1:13" ht="30" customHeight="1" x14ac:dyDescent="0.3">
      <c r="A15" s="58"/>
      <c r="B15" s="59">
        <f>B14*2.20462262</f>
        <v>176.3698096</v>
      </c>
      <c r="C15" s="60" t="s">
        <v>22</v>
      </c>
      <c r="D15" s="46"/>
      <c r="F15" s="25"/>
      <c r="G15" s="25"/>
      <c r="H15" s="25"/>
      <c r="I15" s="25"/>
      <c r="J15" s="25"/>
      <c r="K15" s="25"/>
      <c r="L15" s="25"/>
      <c r="M15" s="41"/>
    </row>
    <row r="16" spans="1:13" x14ac:dyDescent="0.25">
      <c r="F16" s="25"/>
      <c r="G16" s="25"/>
      <c r="H16" s="25"/>
      <c r="I16" s="25"/>
      <c r="J16" s="25"/>
      <c r="K16" s="25"/>
      <c r="L16" s="25"/>
      <c r="M16" s="41"/>
    </row>
    <row r="17" spans="1:13" x14ac:dyDescent="0.25">
      <c r="F17" s="25"/>
      <c r="G17" s="25"/>
      <c r="H17" s="25"/>
      <c r="I17" s="25"/>
      <c r="J17" s="25"/>
      <c r="K17" s="25"/>
      <c r="L17" s="25"/>
      <c r="M17" s="41"/>
    </row>
    <row r="18" spans="1:13" x14ac:dyDescent="0.25">
      <c r="F18" s="25"/>
      <c r="G18" s="25"/>
      <c r="H18" s="25"/>
      <c r="I18" s="25"/>
      <c r="J18" s="25"/>
      <c r="K18" s="25"/>
      <c r="L18" s="25"/>
      <c r="M18" s="41"/>
    </row>
    <row r="19" spans="1:13" ht="15.6" x14ac:dyDescent="0.3">
      <c r="A19" s="22" t="s">
        <v>25</v>
      </c>
      <c r="B19"/>
    </row>
    <row r="20" spans="1:13" ht="15.6" x14ac:dyDescent="0.3">
      <c r="A20" s="22"/>
      <c r="B20" s="75" t="s">
        <v>55</v>
      </c>
      <c r="C20" s="75"/>
      <c r="D20" s="75"/>
      <c r="E20" s="75"/>
      <c r="F20" s="75"/>
      <c r="G20" s="75"/>
      <c r="H20" s="75"/>
      <c r="I20" s="75"/>
    </row>
    <row r="21" spans="1:13" x14ac:dyDescent="0.25">
      <c r="A21" s="61" t="s">
        <v>4</v>
      </c>
      <c r="B21" s="75" t="s">
        <v>56</v>
      </c>
      <c r="C21" s="76"/>
      <c r="D21" s="76"/>
      <c r="E21" s="77"/>
      <c r="F21" s="78" t="s">
        <v>57</v>
      </c>
      <c r="G21" s="79"/>
      <c r="H21" s="79"/>
      <c r="I21" s="79"/>
    </row>
    <row r="22" spans="1:13" ht="15.6" x14ac:dyDescent="0.3">
      <c r="A22" s="66">
        <f>IF(OR($B5="",$B6="",$B7="",$B8=""),"missing",$B5+$B6+$B7+$B8)</f>
        <v>28.5</v>
      </c>
      <c r="B22" s="17" t="s">
        <v>5</v>
      </c>
      <c r="C22" s="10" t="s">
        <v>6</v>
      </c>
      <c r="D22" s="10" t="s">
        <v>7</v>
      </c>
      <c r="E22" s="10" t="s">
        <v>8</v>
      </c>
      <c r="F22" s="17" t="s">
        <v>5</v>
      </c>
      <c r="G22" s="10" t="s">
        <v>6</v>
      </c>
      <c r="H22" s="10" t="s">
        <v>7</v>
      </c>
      <c r="I22" s="10" t="s">
        <v>8</v>
      </c>
    </row>
    <row r="23" spans="1:13" x14ac:dyDescent="0.25">
      <c r="A23" s="11">
        <v>16</v>
      </c>
      <c r="B23" s="16">
        <v>6.7</v>
      </c>
      <c r="C23" s="1">
        <v>9.3000000000000007</v>
      </c>
      <c r="D23" s="12">
        <v>9.5</v>
      </c>
      <c r="E23" s="9">
        <v>9.6999999999999993</v>
      </c>
      <c r="F23" s="18">
        <v>11.2</v>
      </c>
      <c r="G23" s="9">
        <v>14.3</v>
      </c>
      <c r="H23" s="9">
        <v>17.2</v>
      </c>
      <c r="I23" s="9">
        <v>18.600000000000001</v>
      </c>
    </row>
    <row r="24" spans="1:13" x14ac:dyDescent="0.25">
      <c r="A24" s="11">
        <v>18</v>
      </c>
      <c r="B24" s="16">
        <v>7.9</v>
      </c>
      <c r="C24" s="1">
        <v>10</v>
      </c>
      <c r="D24" s="12">
        <v>10.9</v>
      </c>
      <c r="E24" s="9">
        <v>11</v>
      </c>
      <c r="F24" s="18">
        <v>12.7</v>
      </c>
      <c r="G24" s="9">
        <v>15.7</v>
      </c>
      <c r="H24" s="9">
        <v>18.5</v>
      </c>
      <c r="I24" s="9">
        <v>20.100000000000001</v>
      </c>
    </row>
    <row r="25" spans="1:13" x14ac:dyDescent="0.25">
      <c r="A25" s="11">
        <v>20</v>
      </c>
      <c r="B25" s="16">
        <v>8.1</v>
      </c>
      <c r="C25" s="1">
        <v>12</v>
      </c>
      <c r="D25" s="12">
        <v>12.2</v>
      </c>
      <c r="E25" s="9">
        <v>12.5</v>
      </c>
      <c r="F25" s="18">
        <v>14.1</v>
      </c>
      <c r="G25" s="9">
        <v>17</v>
      </c>
      <c r="H25" s="9">
        <v>19.8</v>
      </c>
      <c r="I25" s="9">
        <v>21.4</v>
      </c>
    </row>
    <row r="26" spans="1:13" x14ac:dyDescent="0.25">
      <c r="A26" s="13">
        <v>22</v>
      </c>
      <c r="B26" s="17">
        <v>9.1999999999999993</v>
      </c>
      <c r="C26" s="10">
        <v>13</v>
      </c>
      <c r="D26" s="14">
        <v>13.5</v>
      </c>
      <c r="E26" s="15">
        <v>13.9</v>
      </c>
      <c r="F26" s="19">
        <v>15.4</v>
      </c>
      <c r="G26" s="15">
        <v>18.100000000000001</v>
      </c>
      <c r="H26" s="15">
        <v>19.8</v>
      </c>
      <c r="I26" s="15">
        <v>22.6</v>
      </c>
    </row>
    <row r="27" spans="1:13" x14ac:dyDescent="0.25">
      <c r="A27" s="11">
        <v>24</v>
      </c>
      <c r="B27" s="16">
        <v>10.199999999999999</v>
      </c>
      <c r="C27" s="1">
        <v>13.9</v>
      </c>
      <c r="D27" s="12">
        <v>14.6</v>
      </c>
      <c r="E27" s="9">
        <v>15.1</v>
      </c>
      <c r="F27" s="18">
        <v>16.5</v>
      </c>
      <c r="G27" s="9"/>
      <c r="H27" s="9"/>
      <c r="I27" s="9">
        <v>23.7</v>
      </c>
    </row>
    <row r="28" spans="1:13" x14ac:dyDescent="0.25">
      <c r="A28" s="11">
        <v>26</v>
      </c>
      <c r="B28" s="16">
        <v>11.2</v>
      </c>
      <c r="C28" s="1">
        <v>14.7</v>
      </c>
      <c r="D28" s="12">
        <v>15.7</v>
      </c>
      <c r="E28" s="9">
        <v>16.3</v>
      </c>
      <c r="F28" s="18">
        <v>17.600000000000001</v>
      </c>
      <c r="G28" s="9"/>
      <c r="H28" s="9"/>
      <c r="I28" s="9">
        <v>24.8</v>
      </c>
    </row>
    <row r="29" spans="1:13" x14ac:dyDescent="0.25">
      <c r="A29" s="11">
        <v>28</v>
      </c>
      <c r="B29" s="16">
        <v>12.1</v>
      </c>
      <c r="C29" s="1">
        <v>15.5</v>
      </c>
      <c r="D29" s="12">
        <v>16.7</v>
      </c>
      <c r="E29" s="9">
        <v>17.399999999999999</v>
      </c>
      <c r="F29" s="18">
        <v>18.600000000000001</v>
      </c>
      <c r="G29" s="9"/>
      <c r="H29" s="9"/>
      <c r="I29" s="9">
        <v>25.7</v>
      </c>
    </row>
    <row r="30" spans="1:13" x14ac:dyDescent="0.25">
      <c r="A30" s="13">
        <v>30</v>
      </c>
      <c r="B30" s="17">
        <v>12.9</v>
      </c>
      <c r="C30" s="10">
        <v>16.2</v>
      </c>
      <c r="D30" s="14">
        <v>17.600000000000001</v>
      </c>
      <c r="E30" s="15">
        <v>18.5</v>
      </c>
      <c r="F30" s="19">
        <v>19.5</v>
      </c>
      <c r="G30" s="15"/>
      <c r="H30" s="15"/>
      <c r="I30" s="15">
        <v>26.6</v>
      </c>
    </row>
    <row r="31" spans="1:13" x14ac:dyDescent="0.25">
      <c r="A31" s="11">
        <v>35</v>
      </c>
      <c r="B31" s="16">
        <v>14.7</v>
      </c>
      <c r="C31" s="1">
        <v>17.8</v>
      </c>
      <c r="D31" s="12">
        <v>19.7</v>
      </c>
      <c r="E31" s="9">
        <v>20.8</v>
      </c>
      <c r="F31" s="18">
        <v>21.6</v>
      </c>
      <c r="G31" s="9"/>
      <c r="H31" s="9"/>
      <c r="I31" s="9">
        <v>28.6</v>
      </c>
    </row>
    <row r="32" spans="1:13" x14ac:dyDescent="0.25">
      <c r="A32" s="11">
        <v>40</v>
      </c>
      <c r="B32" s="16">
        <v>16.3</v>
      </c>
      <c r="C32" s="1">
        <v>19.2</v>
      </c>
      <c r="D32" s="12">
        <v>21.5</v>
      </c>
      <c r="E32" s="9">
        <v>22.8</v>
      </c>
      <c r="F32" s="18">
        <v>23.4</v>
      </c>
      <c r="G32" s="9"/>
      <c r="H32" s="9"/>
      <c r="I32" s="9">
        <v>30.3</v>
      </c>
    </row>
    <row r="33" spans="1:16" x14ac:dyDescent="0.25">
      <c r="A33" s="11">
        <v>45</v>
      </c>
      <c r="B33" s="16">
        <v>17.7</v>
      </c>
      <c r="C33" s="1">
        <v>20.399999999999999</v>
      </c>
      <c r="D33" s="12">
        <v>23.1</v>
      </c>
      <c r="E33" s="9">
        <v>24.7</v>
      </c>
      <c r="F33" s="18">
        <v>25</v>
      </c>
      <c r="G33" s="9"/>
      <c r="H33" s="9"/>
      <c r="I33" s="9">
        <v>31.9</v>
      </c>
    </row>
    <row r="34" spans="1:16" x14ac:dyDescent="0.25">
      <c r="A34" s="13">
        <v>50</v>
      </c>
      <c r="B34" s="17">
        <v>19</v>
      </c>
      <c r="C34" s="10">
        <v>21.5</v>
      </c>
      <c r="D34" s="14">
        <v>24.6</v>
      </c>
      <c r="E34" s="15">
        <v>26.3</v>
      </c>
      <c r="F34" s="19">
        <v>26.5</v>
      </c>
      <c r="G34" s="15"/>
      <c r="H34" s="15"/>
      <c r="I34" s="15">
        <v>33.200000000000003</v>
      </c>
    </row>
    <row r="35" spans="1:16" x14ac:dyDescent="0.25">
      <c r="A35" s="67"/>
      <c r="B35" s="68"/>
      <c r="C35" s="68"/>
      <c r="D35" s="69"/>
      <c r="E35" s="70"/>
      <c r="F35" s="70"/>
      <c r="G35" s="70"/>
      <c r="H35" s="70"/>
      <c r="I35" s="70"/>
    </row>
    <row r="36" spans="1:16" x14ac:dyDescent="0.25">
      <c r="A36" s="67"/>
      <c r="B36" s="68"/>
      <c r="C36" s="68"/>
      <c r="D36" s="69"/>
      <c r="E36" s="70"/>
      <c r="F36" s="70"/>
      <c r="G36" s="70"/>
      <c r="H36" s="70"/>
      <c r="I36" s="70"/>
    </row>
    <row r="38" spans="1:16" s="20" customFormat="1" ht="20.25" customHeight="1" x14ac:dyDescent="0.25">
      <c r="A38" s="71" t="s">
        <v>58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</row>
    <row r="39" spans="1:16" s="20" customFormat="1" ht="20.25" customHeight="1" x14ac:dyDescent="0.25">
      <c r="A39" s="71" t="s">
        <v>64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</row>
    <row r="40" spans="1:16" s="20" customFormat="1" ht="20.25" customHeight="1" x14ac:dyDescent="0.25">
      <c r="A40" s="80" t="s">
        <v>60</v>
      </c>
      <c r="B40" s="81"/>
      <c r="C40" s="81"/>
      <c r="D40" s="81"/>
      <c r="E40" s="81"/>
      <c r="F40" s="81"/>
      <c r="G40" s="81"/>
      <c r="H40" s="81"/>
      <c r="I40" s="81"/>
      <c r="J40" s="81"/>
      <c r="K40" s="72"/>
      <c r="L40" s="72"/>
      <c r="M40" s="72"/>
    </row>
    <row r="41" spans="1:16" s="20" customFormat="1" ht="20.25" customHeight="1" x14ac:dyDescent="0.25">
      <c r="A41" s="71" t="s">
        <v>65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16" s="20" customFormat="1" ht="20.25" customHeight="1" x14ac:dyDescent="0.25">
      <c r="A42" s="82" t="s">
        <v>59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</row>
    <row r="43" spans="1:16" s="20" customFormat="1" ht="20.25" customHeight="1" x14ac:dyDescent="0.25">
      <c r="A43" s="71" t="s">
        <v>66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4" spans="1:16" s="20" customFormat="1" ht="20.25" customHeight="1" x14ac:dyDescent="0.25">
      <c r="A44" s="82" t="s">
        <v>61</v>
      </c>
      <c r="B44" s="83"/>
      <c r="C44" s="83"/>
      <c r="D44" s="83"/>
      <c r="E44" s="83"/>
      <c r="F44" s="83"/>
      <c r="G44" s="83"/>
      <c r="H44" s="83"/>
      <c r="I44" s="83"/>
      <c r="J44" s="72"/>
      <c r="K44" s="72"/>
      <c r="L44" s="72"/>
      <c r="M44" s="72"/>
    </row>
    <row r="45" spans="1:16" s="20" customFormat="1" ht="20.25" customHeight="1" x14ac:dyDescent="0.25">
      <c r="A45" s="71" t="s">
        <v>67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P45" s="57"/>
    </row>
    <row r="46" spans="1:16" s="20" customFormat="1" ht="20.25" customHeight="1" x14ac:dyDescent="0.25">
      <c r="A46" s="82" t="s">
        <v>24</v>
      </c>
      <c r="B46" s="82"/>
      <c r="C46" s="82"/>
      <c r="D46" s="82"/>
      <c r="E46" s="82"/>
      <c r="F46" s="82"/>
      <c r="G46" s="82"/>
      <c r="H46" s="82"/>
      <c r="I46" s="82"/>
      <c r="J46" s="82"/>
      <c r="K46" s="72"/>
      <c r="L46" s="72"/>
      <c r="M46" s="72"/>
    </row>
    <row r="47" spans="1:16" s="20" customFormat="1" ht="20.25" customHeight="1" x14ac:dyDescent="0.25">
      <c r="A47" s="71" t="s">
        <v>68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</row>
    <row r="48" spans="1:16" s="20" customFormat="1" ht="20.25" customHeight="1" x14ac:dyDescent="0.25">
      <c r="A48" s="73" t="s">
        <v>62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  <row r="49" spans="1:13" s="20" customFormat="1" ht="20.25" customHeight="1" x14ac:dyDescent="0.25">
      <c r="A49" s="71" t="s">
        <v>69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</row>
    <row r="50" spans="1:13" s="20" customFormat="1" ht="20.25" customHeight="1" x14ac:dyDescent="0.25">
      <c r="A50" s="57" t="s">
        <v>63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</row>
    <row r="51" spans="1:13" s="20" customFormat="1" ht="20.25" customHeight="1" x14ac:dyDescent="0.25">
      <c r="A51" s="71" t="s">
        <v>70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</row>
    <row r="52" spans="1:13" s="20" customFormat="1" ht="20.25" customHeight="1" x14ac:dyDescent="0.25">
      <c r="A52" s="72" t="s">
        <v>3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</row>
  </sheetData>
  <mergeCells count="8">
    <mergeCell ref="A48:M48"/>
    <mergeCell ref="B20:I20"/>
    <mergeCell ref="B21:E21"/>
    <mergeCell ref="F21:I21"/>
    <mergeCell ref="A40:J40"/>
    <mergeCell ref="A42:N42"/>
    <mergeCell ref="A44:I44"/>
    <mergeCell ref="A46:J46"/>
  </mergeCells>
  <phoneticPr fontId="0" type="noConversion"/>
  <pageMargins left="0.25" right="0.25" top="0.75" bottom="0.5" header="0.5" footer="0.5"/>
  <pageSetup orientation="landscape" horizontalDpi="300" verticalDpi="300" r:id="rId1"/>
  <headerFooter alignWithMargins="0">
    <oddHeader>&amp;A</oddHeader>
    <oddFooter>Page &amp;P</oddFooter>
  </headerFooter>
  <ignoredErrors>
    <ignoredError sqref="K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46C9EBAD008C489311F94C1D342A98" ma:contentTypeVersion="18" ma:contentTypeDescription="Umožňuje vytvoriť nový dokument." ma:contentTypeScope="" ma:versionID="b463625d9755be39ccd58db4b1c7eb39">
  <xsd:schema xmlns:xsd="http://www.w3.org/2001/XMLSchema" xmlns:xs="http://www.w3.org/2001/XMLSchema" xmlns:p="http://schemas.microsoft.com/office/2006/metadata/properties" xmlns:ns3="467fe0fe-374f-471f-bd2e-7657905619d4" xmlns:ns4="f9c36587-413c-495b-9998-8230e1802c4a" targetNamespace="http://schemas.microsoft.com/office/2006/metadata/properties" ma:root="true" ma:fieldsID="d6fdd492e3d2daaa6428d000263b40d1" ns3:_="" ns4:_="">
    <xsd:import namespace="467fe0fe-374f-471f-bd2e-7657905619d4"/>
    <xsd:import namespace="f9c36587-413c-495b-9998-8230e1802c4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fe0fe-374f-471f-bd2e-7657905619d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ríkaz hash indikátora zdieľania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36587-413c-495b-9998-8230e1802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9c36587-413c-495b-9998-8230e1802c4a" xsi:nil="true"/>
  </documentManagement>
</p:properties>
</file>

<file path=customXml/itemProps1.xml><?xml version="1.0" encoding="utf-8"?>
<ds:datastoreItem xmlns:ds="http://schemas.openxmlformats.org/officeDocument/2006/customXml" ds:itemID="{3130C0C4-6D3F-40FE-A964-C692AA3A5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fe0fe-374f-471f-bd2e-7657905619d4"/>
    <ds:schemaRef ds:uri="f9c36587-413c-495b-9998-8230e1802c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1FB048-BBFA-4728-BA56-31092C8067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4C5EB0-0795-4901-8493-1B5E91EB0428}">
  <ds:schemaRefs>
    <ds:schemaRef ds:uri="http://www.w3.org/XML/1998/namespace"/>
    <ds:schemaRef ds:uri="467fe0fe-374f-471f-bd2e-7657905619d4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f9c36587-413c-495b-9998-8230e1802c4a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kalkulacka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Body Fat Calculator</dc:title>
  <dc:creator>Roger J Hofer</dc:creator>
  <dc:description>Modified by Don McBride</dc:description>
  <cp:lastModifiedBy>Pavol Čech</cp:lastModifiedBy>
  <cp:lastPrinted>2002-07-27T01:30:06Z</cp:lastPrinted>
  <dcterms:created xsi:type="dcterms:W3CDTF">2000-04-21T06:10:41Z</dcterms:created>
  <dcterms:modified xsi:type="dcterms:W3CDTF">2024-11-03T07:12:41Z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0x0101008446C9EBAD008C489311F94C1D342A98</vt:lpwstr>
  </property>
</Properties>
</file>