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mailunipo-my.sharepoint.com/personal/alzbeta_sabolova_unipo_sk/Documents/Dokumenty/Data D/C/BKP/stare data/d/ŠTIPENDIA/SOCIALNE/"/>
    </mc:Choice>
  </mc:AlternateContent>
  <xr:revisionPtr revIDLastSave="0" documentId="8_{ACE51F0E-12B1-4DB5-9ADA-A252F4B74C0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árok1" sheetId="1" r:id="rId1"/>
  </sheets>
  <definedNames>
    <definedName name="_zm1">Hárok1!$B$48</definedName>
    <definedName name="_zm2">Hárok1!$B$49</definedName>
    <definedName name="_zm3">Hárok1!$B$50</definedName>
    <definedName name="HP">Hárok1!$B$63</definedName>
    <definedName name="_xlnm.Print_Area" localSheetId="0">Hárok1!$A$1:$J$79</definedName>
    <definedName name="pps">Hárok1!$B$61</definedName>
    <definedName name="RP">Hárok1!$J$46</definedName>
    <definedName name="ss">Hárok1!$B$79</definedName>
    <definedName name="ZM">Hárok1!$B$59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J35" i="1"/>
  <c r="J36" i="1"/>
  <c r="J42" i="1"/>
  <c r="J41" i="1"/>
  <c r="J40" i="1"/>
  <c r="J39" i="1"/>
  <c r="J38" i="1"/>
  <c r="J37" i="1"/>
  <c r="J44" i="1"/>
  <c r="B61" i="1"/>
  <c r="B6" i="1" s="1"/>
  <c r="B53" i="1"/>
  <c r="B55" i="1"/>
  <c r="B58" i="1"/>
  <c r="F14" i="1"/>
  <c r="F17" i="1"/>
  <c r="B57" i="1"/>
  <c r="B56" i="1"/>
  <c r="K42" i="1"/>
  <c r="K41" i="1"/>
  <c r="K40" i="1"/>
  <c r="K39" i="1"/>
  <c r="K38" i="1"/>
  <c r="K37" i="1"/>
  <c r="K36" i="1"/>
  <c r="K35" i="1"/>
  <c r="A28" i="1"/>
  <c r="J43" i="1" l="1"/>
  <c r="J46" i="1" s="1"/>
  <c r="B5" i="1" s="1"/>
  <c r="B54" i="1"/>
  <c r="B59" i="1" s="1"/>
  <c r="F67" i="1" l="1"/>
  <c r="F68" i="1" s="1"/>
  <c r="F69" i="1" s="1"/>
  <c r="F70" i="1" s="1"/>
  <c r="B4" i="1"/>
  <c r="A67" i="1"/>
  <c r="B63" i="1"/>
  <c r="F71" i="1" l="1"/>
  <c r="F72" i="1" s="1"/>
  <c r="F73" i="1" s="1"/>
  <c r="F74" i="1" s="1"/>
  <c r="B7" i="1"/>
  <c r="C67" i="1"/>
  <c r="C71" i="1" l="1"/>
  <c r="C72" i="1" s="1"/>
  <c r="C73" i="1" s="1"/>
  <c r="C74" i="1" s="1"/>
  <c r="D77" i="1" s="1"/>
  <c r="C68" i="1"/>
  <c r="C69" i="1" s="1"/>
  <c r="C70" i="1" s="1"/>
  <c r="D76" i="1" s="1"/>
  <c r="B79" i="1" l="1"/>
  <c r="B9" i="1" s="1"/>
</calcChain>
</file>

<file path=xl/sharedStrings.xml><?xml version="1.0" encoding="utf-8"?>
<sst xmlns="http://schemas.openxmlformats.org/spreadsheetml/2006/main" count="89" uniqueCount="76">
  <si>
    <t>zm1</t>
  </si>
  <si>
    <t>zm3</t>
  </si>
  <si>
    <t>zaopatrený</t>
  </si>
  <si>
    <t>nezaopatrený</t>
  </si>
  <si>
    <t>určenie okruhu</t>
  </si>
  <si>
    <t>fiktívna osoba</t>
  </si>
  <si>
    <t>Príjem spoločne posudzovaných osôb</t>
  </si>
  <si>
    <t>osoba 1</t>
  </si>
  <si>
    <t>osoba 2</t>
  </si>
  <si>
    <t>zm2</t>
  </si>
  <si>
    <t>áno</t>
  </si>
  <si>
    <t>nie</t>
  </si>
  <si>
    <t>eur</t>
  </si>
  <si>
    <t>životné minimum</t>
  </si>
  <si>
    <t>žiadateľ</t>
  </si>
  <si>
    <t>rodičia + manželia rodičov</t>
  </si>
  <si>
    <t>súrodenci + nevlastní súrodenci</t>
  </si>
  <si>
    <t>hranica príjmu</t>
  </si>
  <si>
    <t>Je žiadateľ nezaopatrené dieťa?</t>
  </si>
  <si>
    <t>počet osôb ŤZP v okruhu</t>
  </si>
  <si>
    <t>osoba 3</t>
  </si>
  <si>
    <t>osoba 4</t>
  </si>
  <si>
    <t>osoba 5</t>
  </si>
  <si>
    <t>osoba 6</t>
  </si>
  <si>
    <t>osoba 7</t>
  </si>
  <si>
    <t>osoba 8</t>
  </si>
  <si>
    <t>súčet súm životného minima</t>
  </si>
  <si>
    <t>zaopatrení</t>
  </si>
  <si>
    <t>nezaopatrení</t>
  </si>
  <si>
    <t>prepočítaný počet študentov</t>
  </si>
  <si>
    <t>upravený rozhodujúci príjem</t>
  </si>
  <si>
    <t>rozhodujúci príjem</t>
  </si>
  <si>
    <t>odpočet na ŤZP</t>
  </si>
  <si>
    <t>výška štipendia</t>
  </si>
  <si>
    <t>spoločne posudzovaní rodičia / manželia rodičov [§ 3 ods. 1 písm. a) a f)]</t>
  </si>
  <si>
    <t>súrodenci [§ 3 ods. 1 písm. b)]</t>
  </si>
  <si>
    <t>manžel / rodič nezaopatreného dieťa študenta [§ 3 ods. 1 písm. c) a e)]</t>
  </si>
  <si>
    <t>nezaopatrené deti žiadateľa [§ 3 ods. 1 písm. d)]</t>
  </si>
  <si>
    <t>nevlastní súrodenci [§ 3 ods. 1 písm. g)]</t>
  </si>
  <si>
    <t>študenti na vysokej škole</t>
  </si>
  <si>
    <t>nezaopatrené deti v zahraničí</t>
  </si>
  <si>
    <t>v mieste trvalého pobytu</t>
  </si>
  <si>
    <t>mimo miesta trvalého pobytu</t>
  </si>
  <si>
    <t>§ 5 ods. 1</t>
  </si>
  <si>
    <t>podla § 5 ods. 1</t>
  </si>
  <si>
    <t>podla § 5 ods. 2</t>
  </si>
  <si>
    <t>zaklad vysky1</t>
  </si>
  <si>
    <t>zaklad vysky2</t>
  </si>
  <si>
    <t>zaokrúhlenie</t>
  </si>
  <si>
    <t>ak je menej ako 10</t>
  </si>
  <si>
    <t>vynulovanie</t>
  </si>
  <si>
    <t>mimo miesta</t>
  </si>
  <si>
    <t>výška sociálneho štipendia v mieste trvalého pobytu</t>
  </si>
  <si>
    <t>výška sociálneho štipendia mimo miesta trvalého pobytu</t>
  </si>
  <si>
    <t>výška sociálneho štipendia</t>
  </si>
  <si>
    <t>študuje žiadateľ v mieste trvalého pobytu?</t>
  </si>
  <si>
    <t>počet mesiacov, v ktorých malo byť poskytnuté výživné</t>
  </si>
  <si>
    <t>príjem v €</t>
  </si>
  <si>
    <t>vrátane žiadateľa</t>
  </si>
  <si>
    <t>r. č.:</t>
  </si>
  <si>
    <t>nezaopatrení, alebo zaopatrení neplnoletí</t>
  </si>
  <si>
    <t>deti študenta</t>
  </si>
  <si>
    <t>manžel + rodič študentovho dieťaťa</t>
  </si>
  <si>
    <r>
      <t>U nezaopatreného dieťaťa</t>
    </r>
    <r>
      <rPr>
        <sz val="10"/>
        <rFont val="Times New Roman"/>
        <family val="1"/>
        <charset val="238"/>
      </rPr>
      <t xml:space="preserve"> príjem, ktorý je predmetom dane z príjmu za predchádzajúci rok v €</t>
    </r>
  </si>
  <si>
    <t>poberajú rodičia/rodič [§ 3 ods. 1 písm. b)] dávku a príspevky v hmotnej núdzi?</t>
  </si>
  <si>
    <t>fiktívna osoba (§ 3 ods. 4)</t>
  </si>
  <si>
    <t>poberá študent/manžel študenta (§ 3 ods. 1 písm. a) a c) dávku a príspevky v hmotnej núdzi?</t>
  </si>
  <si>
    <r>
      <rPr>
        <sz val="12"/>
        <rFont val="Times New Roman"/>
        <family val="1"/>
        <charset val="238"/>
      </rPr>
      <t xml:space="preserve">odpočet na </t>
    </r>
    <r>
      <rPr>
        <b/>
        <sz val="12"/>
        <rFont val="Times New Roman"/>
        <family val="1"/>
        <charset val="238"/>
      </rPr>
      <t>poskytnuté</t>
    </r>
    <r>
      <rPr>
        <sz val="12"/>
        <rFont val="Times New Roman"/>
        <family val="1"/>
        <charset val="238"/>
      </rPr>
      <t xml:space="preserve"> výživné (§ 2 ods. 12)</t>
    </r>
  </si>
  <si>
    <t>príjmy podľa § 2 ods. 10 (pozostalostné dôchodky), dávka v nezamestanosti (§ 2 ods. 6 a 7), § 2 ods. 5 (starobné dôchodky) v €</t>
  </si>
  <si>
    <t xml:space="preserve">Meno študenta: </t>
  </si>
  <si>
    <t>Príjem za rok 2023 v €</t>
  </si>
  <si>
    <r>
      <rPr>
        <b/>
        <sz val="10"/>
        <rFont val="Times New Roman"/>
        <family val="1"/>
        <charset val="238"/>
      </rPr>
      <t>prijaté</t>
    </r>
    <r>
      <rPr>
        <sz val="10"/>
        <rFont val="Times New Roman"/>
        <family val="1"/>
        <charset val="238"/>
      </rPr>
      <t xml:space="preserve"> výživné  v roku 2023 (sumár) v Sk</t>
    </r>
  </si>
  <si>
    <r>
      <rPr>
        <b/>
        <sz val="10"/>
        <rFont val="Times New Roman"/>
        <family val="1"/>
        <charset val="238"/>
      </rPr>
      <t>prijaté</t>
    </r>
    <r>
      <rPr>
        <sz val="10"/>
        <rFont val="Times New Roman"/>
        <family val="1"/>
        <charset val="238"/>
      </rPr>
      <t xml:space="preserve"> výživné v roku 2023 (sumár) v €</t>
    </r>
  </si>
  <si>
    <r>
      <rPr>
        <b/>
        <sz val="10"/>
        <rFont val="Times New Roman"/>
        <family val="1"/>
        <charset val="238"/>
      </rPr>
      <t>poskytnuté</t>
    </r>
    <r>
      <rPr>
        <sz val="10"/>
        <rFont val="Times New Roman"/>
        <family val="1"/>
        <charset val="238"/>
      </rPr>
      <t xml:space="preserve"> výživné v roku 2023 (sumár) v Sk</t>
    </r>
  </si>
  <si>
    <r>
      <rPr>
        <b/>
        <sz val="10"/>
        <rFont val="Times New Roman"/>
        <family val="1"/>
        <charset val="238"/>
      </rPr>
      <t>poskytnuté</t>
    </r>
    <r>
      <rPr>
        <sz val="10"/>
        <rFont val="Times New Roman"/>
        <family val="1"/>
        <charset val="238"/>
      </rPr>
      <t xml:space="preserve"> výživné v roku 2023 (sumár) v €</t>
    </r>
  </si>
  <si>
    <t>životné minima k 1. 7.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</si>
</sst>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Sk&quot;"/>
    <numFmt numFmtId="165" formatCode="#,##0.00\ &quot;€&quot;"/>
  </numFmts>
  <fonts count="13" x14ac:knownFonts="1">
    <font>
      <sz val="12"/>
      <name val="Times New Roman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sz val="12"/>
      <color rgb="FF00B05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0" xfId="0" applyAlignment="1">
      <alignment wrapText="1" shrinkToFit="1"/>
    </xf>
    <xf numFmtId="0" fontId="0" fillId="2" borderId="1" xfId="0" applyFill="1" applyBorder="1"/>
    <xf numFmtId="0" fontId="4" fillId="0" borderId="0" xfId="0" applyFont="1"/>
    <xf numFmtId="0" fontId="0" fillId="3" borderId="1" xfId="0" applyFill="1" applyBorder="1"/>
    <xf numFmtId="0" fontId="5" fillId="0" borderId="0" xfId="0" applyFont="1"/>
    <xf numFmtId="164" fontId="0" fillId="0" borderId="0" xfId="0" applyNumberForma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3" borderId="1" xfId="0" applyFont="1" applyFill="1" applyBorder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 shrinkToFit="1"/>
    </xf>
    <xf numFmtId="0" fontId="8" fillId="0" borderId="0" xfId="0" applyFont="1" applyAlignment="1">
      <alignment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9" fillId="0" borderId="0" xfId="0" applyFont="1"/>
    <xf numFmtId="2" fontId="2" fillId="0" borderId="3" xfId="0" applyNumberFormat="1" applyFont="1" applyBorder="1"/>
    <xf numFmtId="165" fontId="0" fillId="0" borderId="0" xfId="0" applyNumberFormat="1"/>
    <xf numFmtId="165" fontId="0" fillId="3" borderId="8" xfId="0" applyNumberFormat="1" applyFill="1" applyBorder="1"/>
    <xf numFmtId="165" fontId="2" fillId="3" borderId="8" xfId="0" applyNumberFormat="1" applyFont="1" applyFill="1" applyBorder="1"/>
    <xf numFmtId="165" fontId="2" fillId="0" borderId="9" xfId="0" applyNumberFormat="1" applyFont="1" applyBorder="1"/>
    <xf numFmtId="165" fontId="2" fillId="0" borderId="6" xfId="0" applyNumberFormat="1" applyFont="1" applyBorder="1"/>
    <xf numFmtId="165" fontId="2" fillId="0" borderId="10" xfId="0" applyNumberFormat="1" applyFont="1" applyBorder="1"/>
    <xf numFmtId="165" fontId="2" fillId="0" borderId="3" xfId="0" applyNumberFormat="1" applyFont="1" applyBorder="1"/>
    <xf numFmtId="0" fontId="10" fillId="0" borderId="0" xfId="0" applyFont="1"/>
    <xf numFmtId="165" fontId="11" fillId="0" borderId="0" xfId="0" applyNumberFormat="1" applyFont="1"/>
    <xf numFmtId="0" fontId="11" fillId="0" borderId="0" xfId="0" applyFont="1"/>
    <xf numFmtId="165" fontId="12" fillId="0" borderId="0" xfId="0" applyNumberFormat="1" applyFont="1"/>
    <xf numFmtId="0" fontId="10" fillId="0" borderId="0" xfId="0" applyFont="1" applyAlignment="1">
      <alignment horizontal="center" vertical="top" wrapText="1" shrinkToFi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tabSelected="1" topLeftCell="A15" zoomScaleNormal="100" workbookViewId="0">
      <selection activeCell="B51" sqref="B51"/>
    </sheetView>
  </sheetViews>
  <sheetFormatPr defaultRowHeight="15.75" x14ac:dyDescent="0.25"/>
  <cols>
    <col min="1" max="1" width="27.875" customWidth="1"/>
    <col min="2" max="2" width="13" customWidth="1"/>
    <col min="3" max="3" width="20.75" customWidth="1"/>
    <col min="4" max="4" width="10.625" customWidth="1"/>
    <col min="5" max="5" width="9.75" customWidth="1"/>
    <col min="6" max="8" width="10.875" customWidth="1"/>
    <col min="9" max="9" width="24.875" customWidth="1"/>
    <col min="10" max="10" width="12.25" bestFit="1" customWidth="1"/>
  </cols>
  <sheetData>
    <row r="1" spans="1:9" x14ac:dyDescent="0.25">
      <c r="A1" s="23"/>
      <c r="B1" s="2"/>
    </row>
    <row r="2" spans="1:9" x14ac:dyDescent="0.25">
      <c r="A2" s="2" t="s">
        <v>69</v>
      </c>
      <c r="B2" s="2"/>
      <c r="C2" s="2" t="s">
        <v>59</v>
      </c>
    </row>
    <row r="3" spans="1:9" ht="16.5" thickBot="1" x14ac:dyDescent="0.3">
      <c r="A3" s="2"/>
      <c r="B3" s="2"/>
      <c r="C3" s="2"/>
    </row>
    <row r="4" spans="1:9" x14ac:dyDescent="0.25">
      <c r="A4" s="19" t="s">
        <v>26</v>
      </c>
      <c r="B4" s="28">
        <f>ZM</f>
        <v>273.99</v>
      </c>
      <c r="C4" s="2"/>
    </row>
    <row r="5" spans="1:9" x14ac:dyDescent="0.25">
      <c r="A5" s="20" t="s">
        <v>31</v>
      </c>
      <c r="B5" s="29">
        <f>RP</f>
        <v>0</v>
      </c>
      <c r="C5" s="2"/>
    </row>
    <row r="6" spans="1:9" x14ac:dyDescent="0.25">
      <c r="A6" s="20" t="s">
        <v>29</v>
      </c>
      <c r="B6" s="21">
        <f>pps</f>
        <v>0</v>
      </c>
      <c r="C6" s="2"/>
    </row>
    <row r="7" spans="1:9" ht="16.5" thickBot="1" x14ac:dyDescent="0.3">
      <c r="A7" s="22" t="s">
        <v>17</v>
      </c>
      <c r="B7" s="30">
        <f>HP</f>
        <v>273.99</v>
      </c>
      <c r="C7" s="2"/>
    </row>
    <row r="8" spans="1:9" ht="16.5" thickBot="1" x14ac:dyDescent="0.3">
      <c r="A8" s="2"/>
      <c r="B8" s="2"/>
      <c r="C8" s="2"/>
    </row>
    <row r="9" spans="1:9" ht="16.5" thickBot="1" x14ac:dyDescent="0.3">
      <c r="A9" s="13" t="s">
        <v>54</v>
      </c>
      <c r="B9" s="31">
        <f>ss</f>
        <v>320</v>
      </c>
      <c r="C9" s="2"/>
    </row>
    <row r="11" spans="1:9" x14ac:dyDescent="0.25">
      <c r="A11" s="2" t="s">
        <v>4</v>
      </c>
    </row>
    <row r="12" spans="1:9" x14ac:dyDescent="0.25">
      <c r="A12" t="s">
        <v>18</v>
      </c>
      <c r="E12" s="15" t="s">
        <v>10</v>
      </c>
    </row>
    <row r="14" spans="1:9" x14ac:dyDescent="0.25">
      <c r="A14" t="s">
        <v>34</v>
      </c>
      <c r="E14" s="6">
        <v>0</v>
      </c>
      <c r="F14" s="5" t="str">
        <f>IF(E16&gt;0,"rodičov neposudzovať!!","")</f>
        <v/>
      </c>
      <c r="G14" s="5"/>
      <c r="H14" s="5"/>
    </row>
    <row r="15" spans="1:9" x14ac:dyDescent="0.25">
      <c r="A15" t="s">
        <v>35</v>
      </c>
      <c r="D15" t="s">
        <v>27</v>
      </c>
      <c r="E15" s="6">
        <v>0</v>
      </c>
      <c r="F15" t="s">
        <v>60</v>
      </c>
      <c r="I15" s="6">
        <v>0</v>
      </c>
    </row>
    <row r="16" spans="1:9" x14ac:dyDescent="0.25">
      <c r="A16" t="s">
        <v>36</v>
      </c>
      <c r="D16" t="s">
        <v>2</v>
      </c>
      <c r="E16" s="6">
        <v>0</v>
      </c>
      <c r="F16" t="s">
        <v>3</v>
      </c>
      <c r="I16" s="4">
        <v>0</v>
      </c>
    </row>
    <row r="17" spans="1:10" x14ac:dyDescent="0.25">
      <c r="A17" t="s">
        <v>37</v>
      </c>
      <c r="E17" s="6">
        <v>0</v>
      </c>
      <c r="F17" s="5" t="str">
        <f>IF(E17&gt;0,"rodičov neposudzovať!!","")</f>
        <v/>
      </c>
      <c r="G17" s="5"/>
      <c r="H17" s="5"/>
    </row>
    <row r="18" spans="1:10" x14ac:dyDescent="0.25">
      <c r="A18" t="s">
        <v>38</v>
      </c>
      <c r="D18" t="s">
        <v>27</v>
      </c>
      <c r="E18" s="6">
        <v>0</v>
      </c>
      <c r="F18" t="s">
        <v>28</v>
      </c>
      <c r="I18" s="6">
        <v>0</v>
      </c>
    </row>
    <row r="20" spans="1:10" x14ac:dyDescent="0.25">
      <c r="A20" s="2" t="s">
        <v>65</v>
      </c>
      <c r="B20" s="7"/>
      <c r="E20" s="6" t="s">
        <v>11</v>
      </c>
      <c r="J20" s="1" t="s">
        <v>10</v>
      </c>
    </row>
    <row r="21" spans="1:10" x14ac:dyDescent="0.25">
      <c r="J21" s="1" t="s">
        <v>11</v>
      </c>
    </row>
    <row r="22" spans="1:10" x14ac:dyDescent="0.25">
      <c r="A22" s="2" t="s">
        <v>19</v>
      </c>
      <c r="E22" s="6">
        <v>0</v>
      </c>
    </row>
    <row r="24" spans="1:10" x14ac:dyDescent="0.25">
      <c r="A24" s="2" t="s">
        <v>39</v>
      </c>
      <c r="B24" t="s">
        <v>41</v>
      </c>
      <c r="E24" s="6">
        <v>0</v>
      </c>
    </row>
    <row r="25" spans="1:10" x14ac:dyDescent="0.25">
      <c r="A25" s="2" t="s">
        <v>58</v>
      </c>
      <c r="B25" t="s">
        <v>42</v>
      </c>
      <c r="E25" s="6">
        <v>0</v>
      </c>
    </row>
    <row r="26" spans="1:10" x14ac:dyDescent="0.25">
      <c r="A26" s="7"/>
      <c r="B26" t="s">
        <v>40</v>
      </c>
      <c r="E26" s="6">
        <v>0</v>
      </c>
    </row>
    <row r="27" spans="1:10" x14ac:dyDescent="0.25">
      <c r="B27" s="7" t="s">
        <v>55</v>
      </c>
      <c r="E27" s="6" t="s">
        <v>10</v>
      </c>
    </row>
    <row r="28" spans="1:10" x14ac:dyDescent="0.25">
      <c r="A28" s="5" t="str">
        <f>IF(E24+E25+E26&lt;1,"nezadali ste, kde študujú spoločne posudzované osoby","")</f>
        <v>nezadali ste, kde študujú spoločne posudzované osoby</v>
      </c>
    </row>
    <row r="30" spans="1:10" x14ac:dyDescent="0.25">
      <c r="A30" t="s">
        <v>64</v>
      </c>
      <c r="E30" s="6" t="s">
        <v>11</v>
      </c>
    </row>
    <row r="31" spans="1:10" x14ac:dyDescent="0.25">
      <c r="A31" s="7" t="s">
        <v>66</v>
      </c>
    </row>
    <row r="33" spans="1:21" x14ac:dyDescent="0.25">
      <c r="A33" s="2" t="s">
        <v>6</v>
      </c>
      <c r="C33" s="32"/>
      <c r="K33" s="32"/>
      <c r="L33" s="32"/>
    </row>
    <row r="34" spans="1:21" s="3" customFormat="1" ht="78.75" customHeight="1" x14ac:dyDescent="0.25">
      <c r="B34" s="17" t="s">
        <v>70</v>
      </c>
      <c r="C34" s="17" t="s">
        <v>68</v>
      </c>
      <c r="D34" s="17" t="s">
        <v>71</v>
      </c>
      <c r="E34" s="17" t="s">
        <v>72</v>
      </c>
      <c r="F34" s="17" t="s">
        <v>73</v>
      </c>
      <c r="G34" s="17" t="s">
        <v>74</v>
      </c>
      <c r="H34" s="17" t="s">
        <v>56</v>
      </c>
      <c r="I34" s="16" t="s">
        <v>63</v>
      </c>
      <c r="J34" s="18" t="s">
        <v>57</v>
      </c>
      <c r="L34" s="36"/>
      <c r="M34" s="36"/>
      <c r="N34" s="36"/>
      <c r="O34" s="36"/>
      <c r="P34" s="36"/>
      <c r="Q34" s="36"/>
    </row>
    <row r="35" spans="1:21" x14ac:dyDescent="0.25">
      <c r="A35" t="s">
        <v>7</v>
      </c>
      <c r="B35" s="25">
        <v>0</v>
      </c>
      <c r="C35" s="25">
        <v>0</v>
      </c>
      <c r="D35" s="8">
        <v>0</v>
      </c>
      <c r="E35" s="25">
        <v>0</v>
      </c>
      <c r="F35" s="8">
        <v>0</v>
      </c>
      <c r="G35" s="25">
        <v>0</v>
      </c>
      <c r="H35">
        <v>1</v>
      </c>
      <c r="I35" s="25">
        <v>0</v>
      </c>
      <c r="J35" s="25">
        <f t="shared" ref="J35:J42" si="0">+C35+(D35/H35/30.126)+(E35/H35)+((B35-I35)/12)+(MAX(0,(I35/12)-1.2*_zm1))</f>
        <v>0</v>
      </c>
      <c r="K35" s="5" t="str">
        <f>IF(AND(D35&gt;0,E35&gt;0),"výživné môže byť buď v € alebo v Sk","")</f>
        <v/>
      </c>
      <c r="L35" s="35"/>
      <c r="M35" s="34"/>
      <c r="N35" s="34"/>
      <c r="O35" s="34"/>
      <c r="P35" s="34"/>
      <c r="Q35" s="34"/>
      <c r="R35" s="34"/>
      <c r="S35" s="34"/>
      <c r="T35" s="34"/>
      <c r="U35" s="34"/>
    </row>
    <row r="36" spans="1:21" x14ac:dyDescent="0.25">
      <c r="A36" t="s">
        <v>8</v>
      </c>
      <c r="B36" s="25">
        <v>0</v>
      </c>
      <c r="C36" s="25">
        <v>0</v>
      </c>
      <c r="D36" s="8">
        <v>0</v>
      </c>
      <c r="E36" s="25">
        <v>0</v>
      </c>
      <c r="F36" s="8">
        <v>0</v>
      </c>
      <c r="G36" s="25">
        <v>0</v>
      </c>
      <c r="H36">
        <v>1</v>
      </c>
      <c r="I36" s="25">
        <v>0</v>
      </c>
      <c r="J36" s="25">
        <f t="shared" si="0"/>
        <v>0</v>
      </c>
      <c r="K36" s="5" t="str">
        <f t="shared" ref="K36:K42" si="1">IF(AND(D36&gt;0,E36&gt;0),"výživné môže byť buď v € alebo v Sk","")</f>
        <v/>
      </c>
      <c r="L36" s="33"/>
      <c r="M36" s="34"/>
      <c r="N36" s="34"/>
      <c r="O36" s="34"/>
      <c r="P36" s="34"/>
      <c r="Q36" s="34"/>
      <c r="R36" s="34"/>
      <c r="S36" s="34"/>
      <c r="T36" s="34"/>
      <c r="U36" s="34"/>
    </row>
    <row r="37" spans="1:21" x14ac:dyDescent="0.25">
      <c r="A37" t="s">
        <v>20</v>
      </c>
      <c r="B37" s="25">
        <v>0</v>
      </c>
      <c r="C37" s="25">
        <v>0</v>
      </c>
      <c r="D37" s="8">
        <v>0</v>
      </c>
      <c r="E37" s="25">
        <v>0</v>
      </c>
      <c r="F37" s="8">
        <v>0</v>
      </c>
      <c r="G37" s="25">
        <v>0</v>
      </c>
      <c r="H37">
        <v>1</v>
      </c>
      <c r="I37" s="25">
        <v>0</v>
      </c>
      <c r="J37" s="25">
        <f t="shared" si="0"/>
        <v>0</v>
      </c>
      <c r="K37" s="5" t="str">
        <f t="shared" si="1"/>
        <v/>
      </c>
      <c r="L37" s="33"/>
      <c r="M37" s="34"/>
      <c r="N37" s="34"/>
      <c r="O37" s="34"/>
      <c r="P37" s="34"/>
      <c r="Q37" s="34"/>
      <c r="R37" s="34"/>
      <c r="S37" s="34"/>
      <c r="T37" s="34"/>
      <c r="U37" s="34"/>
    </row>
    <row r="38" spans="1:21" x14ac:dyDescent="0.25">
      <c r="A38" t="s">
        <v>21</v>
      </c>
      <c r="B38" s="25">
        <v>0</v>
      </c>
      <c r="C38" s="25">
        <v>0</v>
      </c>
      <c r="D38" s="8">
        <v>0</v>
      </c>
      <c r="E38" s="25">
        <v>0</v>
      </c>
      <c r="F38" s="8">
        <v>0</v>
      </c>
      <c r="G38" s="25">
        <v>0</v>
      </c>
      <c r="H38">
        <v>1</v>
      </c>
      <c r="I38" s="25">
        <v>0</v>
      </c>
      <c r="J38" s="25">
        <f t="shared" si="0"/>
        <v>0</v>
      </c>
      <c r="K38" s="5" t="str">
        <f t="shared" si="1"/>
        <v/>
      </c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x14ac:dyDescent="0.25">
      <c r="A39" t="s">
        <v>22</v>
      </c>
      <c r="B39" s="25">
        <v>0</v>
      </c>
      <c r="C39" s="25">
        <v>0</v>
      </c>
      <c r="D39" s="8">
        <v>0</v>
      </c>
      <c r="E39" s="25">
        <v>0</v>
      </c>
      <c r="F39" s="8">
        <v>0</v>
      </c>
      <c r="G39" s="25">
        <v>0</v>
      </c>
      <c r="H39">
        <v>1</v>
      </c>
      <c r="I39" s="25">
        <v>0</v>
      </c>
      <c r="J39" s="25">
        <f t="shared" si="0"/>
        <v>0</v>
      </c>
      <c r="K39" s="5" t="str">
        <f t="shared" si="1"/>
        <v/>
      </c>
    </row>
    <row r="40" spans="1:21" x14ac:dyDescent="0.25">
      <c r="A40" t="s">
        <v>23</v>
      </c>
      <c r="B40" s="25">
        <v>0</v>
      </c>
      <c r="C40" s="25">
        <v>0</v>
      </c>
      <c r="D40" s="8">
        <v>0</v>
      </c>
      <c r="E40" s="25">
        <v>0</v>
      </c>
      <c r="F40" s="8">
        <v>0</v>
      </c>
      <c r="G40" s="25">
        <v>0</v>
      </c>
      <c r="H40">
        <v>1</v>
      </c>
      <c r="I40" s="25">
        <v>0</v>
      </c>
      <c r="J40" s="25">
        <f t="shared" si="0"/>
        <v>0</v>
      </c>
      <c r="K40" s="5" t="str">
        <f t="shared" si="1"/>
        <v/>
      </c>
    </row>
    <row r="41" spans="1:21" x14ac:dyDescent="0.25">
      <c r="A41" t="s">
        <v>24</v>
      </c>
      <c r="B41" s="25">
        <v>0</v>
      </c>
      <c r="C41" s="25">
        <v>0</v>
      </c>
      <c r="D41" s="8">
        <v>0</v>
      </c>
      <c r="E41" s="25">
        <v>0</v>
      </c>
      <c r="F41" s="8">
        <v>0</v>
      </c>
      <c r="G41" s="25">
        <v>0</v>
      </c>
      <c r="H41">
        <v>1</v>
      </c>
      <c r="I41" s="25">
        <v>0</v>
      </c>
      <c r="J41" s="25">
        <f t="shared" si="0"/>
        <v>0</v>
      </c>
      <c r="K41" s="5" t="str">
        <f t="shared" si="1"/>
        <v/>
      </c>
    </row>
    <row r="42" spans="1:21" ht="16.5" thickBot="1" x14ac:dyDescent="0.3">
      <c r="A42" t="s">
        <v>25</v>
      </c>
      <c r="B42" s="25">
        <v>0</v>
      </c>
      <c r="C42" s="25">
        <v>0</v>
      </c>
      <c r="D42" s="8">
        <v>0</v>
      </c>
      <c r="E42" s="25">
        <v>0</v>
      </c>
      <c r="F42" s="8">
        <v>0</v>
      </c>
      <c r="G42" s="25">
        <v>0</v>
      </c>
      <c r="H42">
        <v>1</v>
      </c>
      <c r="I42" s="25">
        <v>0</v>
      </c>
      <c r="J42" s="25">
        <f t="shared" si="0"/>
        <v>0</v>
      </c>
      <c r="K42" s="5" t="str">
        <f t="shared" si="1"/>
        <v/>
      </c>
    </row>
    <row r="43" spans="1:21" ht="16.5" thickBot="1" x14ac:dyDescent="0.3">
      <c r="H43" t="s">
        <v>31</v>
      </c>
      <c r="J43" s="26">
        <f>+SUM(J35:J42)</f>
        <v>0</v>
      </c>
      <c r="L43" s="25"/>
    </row>
    <row r="44" spans="1:21" x14ac:dyDescent="0.25">
      <c r="H44" t="s">
        <v>32</v>
      </c>
      <c r="J44" s="25">
        <f>E22*_zm1*0.25</f>
        <v>0</v>
      </c>
    </row>
    <row r="45" spans="1:21" ht="16.5" thickBot="1" x14ac:dyDescent="0.3">
      <c r="H45" s="2" t="s">
        <v>67</v>
      </c>
      <c r="J45" s="25">
        <f>(G35/H35)+(G36/H36)+(G37/H37)+(G38/H38)+(G39/H39)+(G40/H40)+(G41/H41)+(G42/H42)</f>
        <v>0</v>
      </c>
    </row>
    <row r="46" spans="1:21" ht="16.5" thickBot="1" x14ac:dyDescent="0.3">
      <c r="G46" s="2"/>
      <c r="H46" s="2" t="s">
        <v>30</v>
      </c>
      <c r="J46" s="27">
        <f>IF(E30="áno",0,MAX(0,J43-J44-J45))</f>
        <v>0</v>
      </c>
      <c r="L46" s="25"/>
    </row>
    <row r="47" spans="1:21" x14ac:dyDescent="0.25">
      <c r="A47" s="5" t="s">
        <v>75</v>
      </c>
      <c r="B47" t="s">
        <v>12</v>
      </c>
    </row>
    <row r="48" spans="1:21" x14ac:dyDescent="0.25">
      <c r="A48" t="s">
        <v>0</v>
      </c>
      <c r="B48">
        <v>273.99</v>
      </c>
      <c r="J48" s="25"/>
    </row>
    <row r="49" spans="1:2" x14ac:dyDescent="0.25">
      <c r="A49" t="s">
        <v>9</v>
      </c>
      <c r="B49">
        <v>191.14</v>
      </c>
    </row>
    <row r="50" spans="1:2" x14ac:dyDescent="0.25">
      <c r="A50" t="s">
        <v>1</v>
      </c>
      <c r="B50">
        <v>125.11</v>
      </c>
    </row>
    <row r="52" spans="1:2" x14ac:dyDescent="0.25">
      <c r="A52" s="2" t="s">
        <v>13</v>
      </c>
    </row>
    <row r="53" spans="1:2" x14ac:dyDescent="0.25">
      <c r="A53" t="s">
        <v>14</v>
      </c>
      <c r="B53">
        <f>IF(AND(E12="áno",E14=0,E16=1),_zm3,IF(OR(E12="nie",E14=0),_zm1,_zm3))</f>
        <v>273.99</v>
      </c>
    </row>
    <row r="54" spans="1:2" x14ac:dyDescent="0.25">
      <c r="A54" t="s">
        <v>15</v>
      </c>
      <c r="B54">
        <f>IF(E14=0,0,IF(B53=_zm1,E14*_zm2,IF(E14=1,_zm1,_zm1+_zm2)))</f>
        <v>0</v>
      </c>
    </row>
    <row r="55" spans="1:2" x14ac:dyDescent="0.25">
      <c r="A55" t="s">
        <v>62</v>
      </c>
      <c r="B55">
        <f>IF(E16=0,0,IF(AND(E12="áno",E14=0,E16=1),_zm1,_zm2))</f>
        <v>0</v>
      </c>
    </row>
    <row r="56" spans="1:2" x14ac:dyDescent="0.25">
      <c r="A56" t="s">
        <v>61</v>
      </c>
      <c r="B56">
        <f>E17*_zm3</f>
        <v>0</v>
      </c>
    </row>
    <row r="57" spans="1:2" x14ac:dyDescent="0.25">
      <c r="A57" t="s">
        <v>16</v>
      </c>
      <c r="B57">
        <f>((E15+E18)*_zm2)+((I15+I18)*_zm3)</f>
        <v>0</v>
      </c>
    </row>
    <row r="58" spans="1:2" ht="16.5" thickBot="1" x14ac:dyDescent="0.3">
      <c r="A58" t="s">
        <v>5</v>
      </c>
      <c r="B58">
        <f>IF(E20="áno",_zm2,0)</f>
        <v>0</v>
      </c>
    </row>
    <row r="59" spans="1:2" ht="16.5" thickBot="1" x14ac:dyDescent="0.3">
      <c r="A59" s="13" t="s">
        <v>26</v>
      </c>
      <c r="B59" s="14">
        <f>+SUM(B53:B58)</f>
        <v>273.99</v>
      </c>
    </row>
    <row r="60" spans="1:2" ht="16.5" thickBot="1" x14ac:dyDescent="0.3"/>
    <row r="61" spans="1:2" ht="16.5" thickBot="1" x14ac:dyDescent="0.3">
      <c r="A61" s="13" t="s">
        <v>29</v>
      </c>
      <c r="B61" s="14">
        <f>E24+1.2*E25+1.2*E26</f>
        <v>0</v>
      </c>
    </row>
    <row r="62" spans="1:2" ht="16.5" thickBot="1" x14ac:dyDescent="0.3"/>
    <row r="63" spans="1:2" ht="16.5" thickBot="1" x14ac:dyDescent="0.3">
      <c r="A63" s="13" t="s">
        <v>17</v>
      </c>
      <c r="B63" s="24">
        <f>+B59+pps*_zm2</f>
        <v>273.99</v>
      </c>
    </row>
    <row r="65" spans="1:8" x14ac:dyDescent="0.25">
      <c r="A65" s="2" t="s">
        <v>33</v>
      </c>
    </row>
    <row r="66" spans="1:8" x14ac:dyDescent="0.25">
      <c r="A66" t="s">
        <v>43</v>
      </c>
      <c r="C66" t="s">
        <v>44</v>
      </c>
      <c r="F66" t="s">
        <v>45</v>
      </c>
    </row>
    <row r="67" spans="1:8" x14ac:dyDescent="0.25">
      <c r="A67" s="9" t="b">
        <f>IF(RP&gt;ZM,TRUE,FALSE)</f>
        <v>0</v>
      </c>
      <c r="B67" s="10" t="s">
        <v>46</v>
      </c>
      <c r="C67" s="11">
        <f>IF(pps&gt;0,(HP-RP)/pps,0)</f>
        <v>0</v>
      </c>
      <c r="D67" s="11"/>
      <c r="E67" s="10" t="s">
        <v>47</v>
      </c>
      <c r="F67">
        <f>_zm2+_zm3*(ZM-RP)/ZM</f>
        <v>316.25</v>
      </c>
    </row>
    <row r="68" spans="1:8" x14ac:dyDescent="0.25">
      <c r="B68" s="10" t="s">
        <v>48</v>
      </c>
      <c r="C68">
        <f>ROUNDUP(C67/5,0)*5</f>
        <v>0</v>
      </c>
      <c r="F68">
        <f>ROUNDUP(F67/5,0)*5</f>
        <v>320</v>
      </c>
    </row>
    <row r="69" spans="1:8" x14ac:dyDescent="0.25">
      <c r="B69" s="10" t="s">
        <v>49</v>
      </c>
      <c r="C69">
        <f>IF(AND(C68&gt;0,C68&lt;10),10,C68)</f>
        <v>0</v>
      </c>
      <c r="F69">
        <f>IF(AND(F68&gt;0,F68&lt;10),10,F68)</f>
        <v>320</v>
      </c>
    </row>
    <row r="70" spans="1:8" x14ac:dyDescent="0.25">
      <c r="B70" s="10" t="s">
        <v>50</v>
      </c>
      <c r="C70" s="12">
        <f>IF(C69&lt;0,0,C69)</f>
        <v>0</v>
      </c>
      <c r="D70" s="12"/>
      <c r="F70" s="12">
        <f>IF(F69&lt;0,0,F69)</f>
        <v>320</v>
      </c>
      <c r="G70" s="12"/>
      <c r="H70" s="12"/>
    </row>
    <row r="71" spans="1:8" x14ac:dyDescent="0.25">
      <c r="B71" s="10" t="s">
        <v>51</v>
      </c>
      <c r="C71">
        <f>1.2*C67</f>
        <v>0</v>
      </c>
      <c r="F71">
        <f>1.2*F67</f>
        <v>379.5</v>
      </c>
    </row>
    <row r="72" spans="1:8" x14ac:dyDescent="0.25">
      <c r="B72" s="10" t="s">
        <v>48</v>
      </c>
      <c r="C72">
        <f>ROUNDUP(C71/5,0)*5</f>
        <v>0</v>
      </c>
      <c r="F72">
        <f>ROUNDUP(F71/5,0)*5</f>
        <v>380</v>
      </c>
    </row>
    <row r="73" spans="1:8" x14ac:dyDescent="0.25">
      <c r="B73" s="10" t="s">
        <v>49</v>
      </c>
      <c r="C73">
        <f>IF(AND(C72&gt;0,C72&lt;10),10,C72)</f>
        <v>0</v>
      </c>
      <c r="F73">
        <f>IF(AND(F72&gt;0,F72&lt;10),10,F72)</f>
        <v>380</v>
      </c>
    </row>
    <row r="74" spans="1:8" x14ac:dyDescent="0.25">
      <c r="B74" s="10" t="s">
        <v>50</v>
      </c>
      <c r="C74" s="12">
        <f>IF(C73&lt;0,0,C73)</f>
        <v>0</v>
      </c>
      <c r="D74" s="12"/>
      <c r="F74" s="12">
        <f>IF(F73&lt;0,0,F73)</f>
        <v>380</v>
      </c>
      <c r="G74" s="12"/>
      <c r="H74" s="12"/>
    </row>
    <row r="76" spans="1:8" x14ac:dyDescent="0.25">
      <c r="A76" t="s">
        <v>52</v>
      </c>
      <c r="D76">
        <f>IF(A67,C70,F70)</f>
        <v>320</v>
      </c>
    </row>
    <row r="77" spans="1:8" x14ac:dyDescent="0.25">
      <c r="A77" t="s">
        <v>53</v>
      </c>
      <c r="D77">
        <f>IF(A67,C74,F74)</f>
        <v>380</v>
      </c>
    </row>
    <row r="78" spans="1:8" ht="16.5" thickBot="1" x14ac:dyDescent="0.3"/>
    <row r="79" spans="1:8" ht="16.5" thickBot="1" x14ac:dyDescent="0.3">
      <c r="A79" s="13" t="s">
        <v>54</v>
      </c>
      <c r="B79" s="31">
        <f>IF(E27="áno",D76,D77)</f>
        <v>320</v>
      </c>
    </row>
  </sheetData>
  <mergeCells count="1">
    <mergeCell ref="L34:Q34"/>
  </mergeCells>
  <phoneticPr fontId="1" type="noConversion"/>
  <dataValidations count="1">
    <dataValidation type="list" allowBlank="1" showInputMessage="1" showErrorMessage="1" sqref="E30 E27 E12 E20" xr:uid="{00000000-0002-0000-0000-000000000000}">
      <formula1>$J$20:$J$21</formula1>
    </dataValidation>
  </dataValidations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9</vt:i4>
      </vt:variant>
    </vt:vector>
  </HeadingPairs>
  <TitlesOfParts>
    <vt:vector size="10" baseType="lpstr">
      <vt:lpstr>Hárok1</vt:lpstr>
      <vt:lpstr>_zm1</vt:lpstr>
      <vt:lpstr>_zm2</vt:lpstr>
      <vt:lpstr>_zm3</vt:lpstr>
      <vt:lpstr>HP</vt:lpstr>
      <vt:lpstr>Hárok1!Oblasť_tlače</vt:lpstr>
      <vt:lpstr>pps</vt:lpstr>
      <vt:lpstr>RP</vt:lpstr>
      <vt:lpstr>ss</vt:lpstr>
      <vt:lpstr>ZM</vt:lpstr>
    </vt:vector>
  </TitlesOfParts>
  <Company>MŠSR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Sabolová Alžbeta</cp:lastModifiedBy>
  <cp:lastPrinted>2022-09-05T14:27:56Z</cp:lastPrinted>
  <dcterms:created xsi:type="dcterms:W3CDTF">2009-01-14T12:21:54Z</dcterms:created>
  <dcterms:modified xsi:type="dcterms:W3CDTF">2024-09-26T07:09:58Z</dcterms:modified>
</cp:coreProperties>
</file>